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f1\бухгалтерия\Марина\Шаблон для заявки на конкурс\"/>
    </mc:Choice>
  </mc:AlternateContent>
  <bookViews>
    <workbookView xWindow="0" yWindow="0" windowWidth="13440" windowHeight="10650"/>
  </bookViews>
  <sheets>
    <sheet name="Форма для заполнения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G21" i="2" l="1"/>
  <c r="E10" i="2"/>
  <c r="K14" i="2"/>
  <c r="J14" i="2"/>
  <c r="L14" i="2"/>
  <c r="I14" i="2"/>
  <c r="K12" i="2"/>
  <c r="J12" i="2"/>
  <c r="L12" i="2"/>
  <c r="I12" i="2"/>
  <c r="K11" i="2"/>
  <c r="J11" i="2"/>
  <c r="L11" i="2"/>
  <c r="I11" i="2"/>
  <c r="J45" i="2"/>
  <c r="K45" i="2"/>
  <c r="L45" i="2"/>
  <c r="I45" i="2"/>
  <c r="I41" i="2"/>
  <c r="K37" i="2" l="1"/>
  <c r="J37" i="2"/>
  <c r="L37" i="2"/>
  <c r="I37" i="2"/>
  <c r="E37" i="2"/>
  <c r="I38" i="2"/>
  <c r="K25" i="2" l="1"/>
  <c r="J25" i="2"/>
  <c r="L25" i="2"/>
  <c r="I25" i="2"/>
  <c r="E36" i="2"/>
  <c r="K24" i="2" l="1"/>
  <c r="J24" i="2"/>
  <c r="L24" i="2"/>
  <c r="I24" i="2"/>
  <c r="I10" i="2" l="1"/>
  <c r="I21" i="2" s="1"/>
  <c r="J13" i="2"/>
  <c r="K13" i="2"/>
  <c r="L13" i="2"/>
  <c r="I13" i="2"/>
  <c r="H11" i="2" l="1"/>
  <c r="K10" i="2" l="1"/>
  <c r="K21" i="2" s="1"/>
  <c r="J10" i="2"/>
  <c r="G38" i="2"/>
  <c r="G3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28" i="2"/>
  <c r="L36" i="2"/>
  <c r="L35" i="2" s="1"/>
  <c r="K36" i="2"/>
  <c r="K35" i="2" s="1"/>
  <c r="J36" i="2"/>
  <c r="J35" i="2" s="1"/>
  <c r="I36" i="2"/>
  <c r="I35" i="2" s="1"/>
  <c r="G17" i="2"/>
  <c r="H17" i="2"/>
  <c r="G18" i="2"/>
  <c r="H18" i="2"/>
  <c r="G19" i="2"/>
  <c r="H19" i="2"/>
  <c r="I23" i="2"/>
  <c r="I34" i="2" s="1"/>
  <c r="G30" i="2"/>
  <c r="H30" i="2"/>
  <c r="G31" i="2"/>
  <c r="H31" i="2"/>
  <c r="G32" i="2"/>
  <c r="H32" i="2"/>
  <c r="G36" i="2" l="1"/>
  <c r="G35" i="2" s="1"/>
  <c r="H36" i="2"/>
  <c r="H35" i="2" s="1"/>
  <c r="H33" i="2"/>
  <c r="G33" i="2"/>
  <c r="H29" i="2"/>
  <c r="G29" i="2"/>
  <c r="G28" i="2"/>
  <c r="H27" i="2"/>
  <c r="G27" i="2"/>
  <c r="H26" i="2"/>
  <c r="G26" i="2"/>
  <c r="H25" i="2"/>
  <c r="G25" i="2"/>
  <c r="H24" i="2"/>
  <c r="G24" i="2"/>
  <c r="L23" i="2"/>
  <c r="L34" i="2" s="1"/>
  <c r="K23" i="2"/>
  <c r="K34" i="2" s="1"/>
  <c r="J23" i="2"/>
  <c r="J34" i="2" s="1"/>
  <c r="E23" i="2"/>
  <c r="H14" i="2"/>
  <c r="J21" i="2"/>
  <c r="L10" i="2"/>
  <c r="H10" i="2" s="1"/>
  <c r="H15" i="2"/>
  <c r="H12" i="2"/>
  <c r="H13" i="2"/>
  <c r="H16" i="2"/>
  <c r="H20" i="2"/>
  <c r="G11" i="2"/>
  <c r="G12" i="2"/>
  <c r="G13" i="2"/>
  <c r="G14" i="2"/>
  <c r="G15" i="2"/>
  <c r="G16" i="2"/>
  <c r="G20" i="2"/>
  <c r="G23" i="2" l="1"/>
  <c r="E34" i="2"/>
  <c r="G10" i="2"/>
  <c r="H34" i="2"/>
  <c r="I22" i="2"/>
  <c r="K9" i="2"/>
  <c r="L21" i="2"/>
  <c r="L9" i="2" s="1"/>
  <c r="G9" i="2"/>
  <c r="J9" i="2"/>
  <c r="H23" i="2"/>
  <c r="J22" i="2"/>
  <c r="K22" i="2"/>
  <c r="L22" i="2"/>
  <c r="K56" i="2" l="1"/>
  <c r="L56" i="2"/>
  <c r="G34" i="2"/>
  <c r="G22" i="2" s="1"/>
  <c r="J56" i="2"/>
  <c r="H21" i="2"/>
  <c r="I9" i="2"/>
  <c r="H22" i="2"/>
  <c r="I56" i="2" l="1"/>
  <c r="H9" i="2"/>
  <c r="H56" i="2" s="1"/>
  <c r="G56" i="2"/>
</calcChain>
</file>

<file path=xl/sharedStrings.xml><?xml version="1.0" encoding="utf-8"?>
<sst xmlns="http://schemas.openxmlformats.org/spreadsheetml/2006/main" count="113" uniqueCount="113">
  <si>
    <t>Наименование статей расходов</t>
  </si>
  <si>
    <t xml:space="preserve">I квартал </t>
  </si>
  <si>
    <t xml:space="preserve">II квартал </t>
  </si>
  <si>
    <t>III квартал</t>
  </si>
  <si>
    <t>IV квартал</t>
  </si>
  <si>
    <t>1.1.</t>
  </si>
  <si>
    <t>1.2.</t>
  </si>
  <si>
    <t>№ 
п/п</t>
  </si>
  <si>
    <t xml:space="preserve">Оплата труда  </t>
  </si>
  <si>
    <t>Страховые взносы 30,2%</t>
  </si>
  <si>
    <t>1.1.1.</t>
  </si>
  <si>
    <t>1.1.2.</t>
  </si>
  <si>
    <t>1.1.3.</t>
  </si>
  <si>
    <t>1.1.4.</t>
  </si>
  <si>
    <t>1.1.5.</t>
  </si>
  <si>
    <t>1.1.6.</t>
  </si>
  <si>
    <t>1.1.7.</t>
  </si>
  <si>
    <t>Должность</t>
  </si>
  <si>
    <t>Бюджет 
на 2022г</t>
  </si>
  <si>
    <t>2.</t>
  </si>
  <si>
    <t>Оплата и страховые взносы специалистам по ДВОУ</t>
  </si>
  <si>
    <t>Оплата по ДВОУ</t>
  </si>
  <si>
    <t>Страховые взносы 27,1%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</si>
  <si>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</si>
  <si>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</si>
  <si>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</si>
  <si>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</si>
  <si>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</si>
  <si>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</si>
  <si>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</si>
  <si>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</si>
  <si>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</si>
  <si>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3.</t>
  </si>
  <si>
    <t>Прочие расходы</t>
  </si>
  <si>
    <t>Канцтовары</t>
  </si>
  <si>
    <t>Заправка картриджей</t>
  </si>
  <si>
    <t>Почтовые расходы</t>
  </si>
  <si>
    <t>Расходные материалы</t>
  </si>
  <si>
    <t>3.1.</t>
  </si>
  <si>
    <t>Приобретение материалов</t>
  </si>
  <si>
    <t>3.2.</t>
  </si>
  <si>
    <t>Услуги связи (мобильная связь, интернет)</t>
  </si>
  <si>
    <t>Сувенирная продукция</t>
  </si>
  <si>
    <t>Оборудование</t>
  </si>
  <si>
    <t>Организация и проведение мероприятий</t>
  </si>
  <si>
    <t>Транспортные услуги</t>
  </si>
  <si>
    <t>3.3.</t>
  </si>
  <si>
    <t>3.4.</t>
  </si>
  <si>
    <t>3.5.</t>
  </si>
  <si>
    <t>3.6.</t>
  </si>
  <si>
    <t>3.7.</t>
  </si>
  <si>
    <t>3.8.</t>
  </si>
  <si>
    <t>Полиграфия</t>
  </si>
  <si>
    <t>Программное обеспечение</t>
  </si>
  <si>
    <t>Аренда помещения, охрана</t>
  </si>
  <si>
    <t>3.1.1.</t>
  </si>
  <si>
    <t>3.1.2.</t>
  </si>
  <si>
    <t>3.1.3.</t>
  </si>
  <si>
    <t>3.1.4.</t>
  </si>
  <si>
    <t>3.1.5.</t>
  </si>
  <si>
    <t>3.9.</t>
  </si>
  <si>
    <t>3.10.</t>
  </si>
  <si>
    <t>3.11.</t>
  </si>
  <si>
    <t>3.12.</t>
  </si>
  <si>
    <t>3.13.</t>
  </si>
  <si>
    <t>3.14.</t>
  </si>
  <si>
    <t>3.15.</t>
  </si>
  <si>
    <t>Продукты питания, вода</t>
  </si>
  <si>
    <t>Общая стоимость  
на весь период реализации проекта</t>
  </si>
  <si>
    <t>1.1.8.</t>
  </si>
  <si>
    <t>1.1.9.</t>
  </si>
  <si>
    <t>1.1.10.</t>
  </si>
  <si>
    <t>2.1.8.</t>
  </si>
  <si>
    <t>2.1.9.</t>
  </si>
  <si>
    <t>2.1.10.</t>
  </si>
  <si>
    <t>Затраты 
в месяц</t>
  </si>
  <si>
    <t>4.</t>
  </si>
  <si>
    <t>Итого расходы по проекту</t>
  </si>
  <si>
    <t>Оплата труда и страховые взносы штатным сотрудникам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</si>
  <si>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</si>
  <si>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</si>
  <si>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</si>
  <si>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</si>
  <si>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</si>
  <si>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</si>
  <si>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</si>
  <si>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</si>
  <si>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</si>
  <si>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</si>
  <si>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</si>
  <si>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Комментарии</t>
  </si>
  <si>
    <t>Руководитель проекта</t>
  </si>
  <si>
    <t>Бухгалтер</t>
  </si>
  <si>
    <t>Курирует преподавателей и методистов проекта, организацию обучения участников. Проводит образовательные занятия. Осуществляет продвижение проекта в СМИ, социальных сетях. Организует и проводит промо-акции, рассылки писем, готовит пресс-релизы, контент для сайтаи соцсетей, дает интервью, мониторит профильные ресурсы, управляет обратной связью с участниками проекта в соцсетях. Подготовка и организация мероприятий проекта. Подготовка аналитических отчетов и методических рекомендаций. Руководство и контроль за деятельностью волонтеров.</t>
  </si>
  <si>
    <t>Руководитель проекта осуществляет общее руководство, планирование и организацию мероприятий, обеспечивает контроль качества и сроков исполнения мероприятий, ведет переговоры с партнерами, органами власти, образовательными организациями. Организует и мотивирует участников, несет ответственность за результаты, финансовую дисциплину и целевое расходование средств. Договаривается и организует сотрудничество с экспертами, тренерами.</t>
  </si>
  <si>
    <t xml:space="preserve">Организатор  </t>
  </si>
  <si>
    <t>Координатор-преподаватель</t>
  </si>
  <si>
    <t>Организация и ведение бухгалтерского учетаи налогового учета в автоматизированной системе 1С. Своевременное и точное отражение на счетах бухгалтерского учета хозяйственных операций, движение активов, формирования доходов и расходов, выполнения обязательств. Контроль соблюдения порядка оформления первичных и бухгалтерских документов, расчетов и платежных обязательств, расходования организацией заработной платы, установление должностных окладов, сохранности ТМЦ и денежных средств. Своевременное перечисление налогов и сборов в бюджеты, страховых взносов в госудаоственные внебюджетные страховые фонды, платежей контрагентам. Составление и представление бухгалтерской, статистической, налоговой и другой финансовой отчетности в соответствующие инстанции в установленном порядке. Обеспечивает финансовую дисциплину и целевое расходование средств.</t>
  </si>
  <si>
    <t>Вовлекает, организует и курирует цифровых волонтеров проекта, организацию обучения волонтеров. Проводит образовательные занятия с детьми и волонтерами.</t>
  </si>
  <si>
    <t>Психолог</t>
  </si>
  <si>
    <t>Оказывает услуги целевой группе проектов.</t>
  </si>
  <si>
    <t>Куратор</t>
  </si>
  <si>
    <t>Организация мероприятий проекта. Дети, подростки. Обеспечение площадок для проведения мастер-классов и занятий с детьми. Подготовка информации для пресс-релизов в СМИ и публикаций в социальных сетях.</t>
  </si>
  <si>
    <t>Приобретение ноутбуков. Необходимо для работы специалистов проекта (обработка информации, подготовка методического инструмента для работы).</t>
  </si>
  <si>
    <t>Кол-во месяцев 
реализации проекта/кол-во единиц</t>
  </si>
  <si>
    <t>Оплата услуг связи необходима для обеспечения бесперебойной связи с участниками проекта (информирование о времени и месте проведения занятий, мастер-классов, тренингов и т.д.)</t>
  </si>
  <si>
    <t>Приобретение канцелярских товаров для реализации проекта. Бумага А4, стикеры, фломастеры, бумага для флипчартаскрепки, степлер</t>
  </si>
  <si>
    <t>Приобретение СИЗ для участников (маска, перчатки, дезинфицирующие средства)</t>
  </si>
  <si>
    <t>Организация выездного мероприятия</t>
  </si>
  <si>
    <r>
      <t xml:space="preserve">Смета расходов </t>
    </r>
    <r>
      <rPr>
        <b/>
        <u/>
        <sz val="12"/>
        <rFont val="Times New Roman"/>
        <family val="1"/>
        <charset val="204"/>
      </rPr>
      <t>проекта "Сделаем вместе"</t>
    </r>
    <r>
      <rPr>
        <b/>
        <sz val="12"/>
        <rFont val="Times New Roman"/>
        <family val="1"/>
        <charset val="204"/>
      </rPr>
      <t xml:space="preserve"> на 2022 год, руб.</t>
    </r>
  </si>
  <si>
    <t xml:space="preserve">Кофе-брейк для клиентов проекта. </t>
  </si>
  <si>
    <t>Расходы по данной статье можно заложить только по согласованию с Фондом.</t>
  </si>
  <si>
    <t>Пример заполнения сметы бюджета проекта.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</si>
</sst>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 indent="2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</cellXfs>
  <cellStyles count="3">
    <cellStyle name="Обычный" xfId="0" builtinId="0"/>
    <cellStyle name="Обычный_Смета 2007 МСПДМ2 2_Проекты по новой форме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11" sqref="A11"/>
      <selection pane="bottomRight" activeCell="C2" sqref="C2"/>
    </sheetView>
  </sheetViews>
  <sheetFormatPr defaultRowHeight="15" x14ac:dyDescent="0.25"/>
  <cols>
    <col min="1" max="1" width="1.7109375" style="3" customWidth="1"/>
    <col min="2" max="2" width="7.5703125" style="10" customWidth="1"/>
    <col min="3" max="3" width="54" style="3" customWidth="1"/>
    <col min="4" max="4" width="21.85546875" style="3" customWidth="1"/>
    <col min="5" max="5" width="14.5703125" style="4" customWidth="1"/>
    <col min="6" max="6" width="16" style="25" customWidth="1"/>
    <col min="7" max="7" width="20.7109375" style="4" customWidth="1"/>
    <col min="8" max="8" width="15.28515625" style="26" customWidth="1"/>
    <col min="9" max="9" width="15.7109375" style="4" customWidth="1"/>
    <col min="10" max="10" width="14.85546875" style="4" customWidth="1"/>
    <col min="11" max="11" width="14.28515625" style="4" customWidth="1"/>
    <col min="12" max="12" width="15.85546875" style="3" customWidth="1"/>
    <col min="13" max="13" width="65.5703125" style="3" customWidth="1"/>
    <col min="14" max="16384" width="9.140625" style="3"/>
  </cols>
  <sheetData>
    <row r="1" spans="2:13" x14ac:dyDescent="0.25">
      <c r="C1" s="1"/>
      <c r="D1" s="2"/>
      <c r="E1" s="2"/>
      <c r="F1" s="2"/>
      <c r="G1" s="2"/>
      <c r="H1" s="2"/>
      <c r="I1" s="2"/>
      <c r="J1" s="2"/>
      <c r="K1" s="2"/>
    </row>
    <row r="2" spans="2:13" x14ac:dyDescent="0.25">
      <c r="C2" s="49" t="s">
        <v>112</v>
      </c>
    </row>
    <row r="4" spans="2:13" ht="15.75" x14ac:dyDescent="0.25">
      <c r="C4" s="48" t="s">
        <v>109</v>
      </c>
      <c r="D4" s="48"/>
      <c r="E4" s="48"/>
      <c r="F4" s="48"/>
      <c r="G4" s="48"/>
      <c r="H4" s="48"/>
      <c r="I4" s="48"/>
    </row>
    <row r="7" spans="2:13" s="10" customFormat="1" ht="60" customHeight="1" x14ac:dyDescent="0.25">
      <c r="B7" s="5" t="s">
        <v>7</v>
      </c>
      <c r="C7" s="6" t="s">
        <v>0</v>
      </c>
      <c r="D7" s="6" t="s">
        <v>17</v>
      </c>
      <c r="E7" s="7" t="s">
        <v>75</v>
      </c>
      <c r="F7" s="8" t="s">
        <v>104</v>
      </c>
      <c r="G7" s="8" t="s">
        <v>68</v>
      </c>
      <c r="H7" s="7" t="s">
        <v>18</v>
      </c>
      <c r="I7" s="9" t="s">
        <v>1</v>
      </c>
      <c r="J7" s="9" t="s">
        <v>2</v>
      </c>
      <c r="K7" s="9" t="s">
        <v>3</v>
      </c>
      <c r="L7" s="6" t="s">
        <v>4</v>
      </c>
      <c r="M7" s="6" t="s">
        <v>90</v>
      </c>
    </row>
    <row r="8" spans="2:13" s="16" customFormat="1" ht="12.75" x14ac:dyDescent="0.25">
      <c r="B8" s="11" t="s">
        <v>79</v>
      </c>
      <c r="C8" s="12" t="s">
        <v>80</v>
      </c>
      <c r="D8" s="12" t="s">
        <v>81</v>
      </c>
      <c r="E8" s="13" t="s">
        <v>82</v>
      </c>
      <c r="F8" s="14" t="s">
        <v>83</v>
      </c>
      <c r="G8" s="14" t="s">
        <v>84</v>
      </c>
      <c r="H8" s="13" t="s">
        <v>85</v>
      </c>
      <c r="I8" s="15" t="s">
        <v>86</v>
      </c>
      <c r="J8" s="15" t="s">
        <v>87</v>
      </c>
      <c r="K8" s="15" t="s">
        <v>88</v>
      </c>
      <c r="L8" s="12" t="s">
        <v>89</v>
      </c>
      <c r="M8" s="11"/>
    </row>
    <row r="9" spans="2:13" s="19" customFormat="1" ht="30" x14ac:dyDescent="0.25">
      <c r="B9" s="39">
        <v>1</v>
      </c>
      <c r="C9" s="45" t="s">
        <v>78</v>
      </c>
      <c r="D9" s="17"/>
      <c r="E9" s="27"/>
      <c r="F9" s="18"/>
      <c r="G9" s="27">
        <f>SUM(G10,G21)</f>
        <v>385392</v>
      </c>
      <c r="H9" s="28">
        <f>SUM(I9:L9)</f>
        <v>385392</v>
      </c>
      <c r="I9" s="27">
        <f>SUM(I10,I21)</f>
        <v>113274</v>
      </c>
      <c r="J9" s="27">
        <f t="shared" ref="J9:L9" si="0">SUM(J10,J21)</f>
        <v>113274</v>
      </c>
      <c r="K9" s="27">
        <f t="shared" si="0"/>
        <v>45570</v>
      </c>
      <c r="L9" s="27">
        <f t="shared" si="0"/>
        <v>113274</v>
      </c>
      <c r="M9" s="33"/>
    </row>
    <row r="10" spans="2:13" x14ac:dyDescent="0.25">
      <c r="B10" s="38" t="s">
        <v>5</v>
      </c>
      <c r="C10" s="41" t="s">
        <v>8</v>
      </c>
      <c r="D10" s="42"/>
      <c r="E10" s="29">
        <f>SUM(E11:E20)</f>
        <v>29000</v>
      </c>
      <c r="F10" s="22"/>
      <c r="G10" s="29">
        <f>SUM(G11:G20)</f>
        <v>296000</v>
      </c>
      <c r="H10" s="30">
        <f>SUM(I10:L10)</f>
        <v>296000</v>
      </c>
      <c r="I10" s="29">
        <f>SUM(I11:I20)</f>
        <v>87000</v>
      </c>
      <c r="J10" s="29">
        <f>SUM(J11:J20)</f>
        <v>87000</v>
      </c>
      <c r="K10" s="29">
        <f>SUM(K11:K20)</f>
        <v>35000</v>
      </c>
      <c r="L10" s="29">
        <f t="shared" ref="L10" si="1">SUM(L11:L20)</f>
        <v>87000</v>
      </c>
      <c r="M10" s="32"/>
    </row>
    <row r="11" spans="2:13" ht="138.75" customHeight="1" x14ac:dyDescent="0.25">
      <c r="B11" s="38" t="s">
        <v>10</v>
      </c>
      <c r="C11" s="43" t="s">
        <v>95</v>
      </c>
      <c r="D11" s="20"/>
      <c r="E11" s="21">
        <v>8000</v>
      </c>
      <c r="F11" s="22">
        <v>10</v>
      </c>
      <c r="G11" s="29">
        <f t="shared" ref="G11:G20" si="2">E11*F11</f>
        <v>80000</v>
      </c>
      <c r="H11" s="30">
        <f>SUM(I11:L11)</f>
        <v>80000</v>
      </c>
      <c r="I11" s="21">
        <f>8000*3</f>
        <v>24000</v>
      </c>
      <c r="J11" s="21">
        <f t="shared" ref="J11:L11" si="3">8000*3</f>
        <v>24000</v>
      </c>
      <c r="K11" s="21">
        <f>8000*1</f>
        <v>8000</v>
      </c>
      <c r="L11" s="21">
        <f t="shared" si="3"/>
        <v>24000</v>
      </c>
      <c r="M11" s="44" t="s">
        <v>93</v>
      </c>
    </row>
    <row r="12" spans="2:13" ht="106.5" customHeight="1" x14ac:dyDescent="0.25">
      <c r="B12" s="38" t="s">
        <v>11</v>
      </c>
      <c r="C12" s="43" t="s">
        <v>91</v>
      </c>
      <c r="D12" s="20"/>
      <c r="E12" s="21">
        <v>12000</v>
      </c>
      <c r="F12" s="22">
        <v>10</v>
      </c>
      <c r="G12" s="29">
        <f t="shared" si="2"/>
        <v>120000</v>
      </c>
      <c r="H12" s="30">
        <f t="shared" ref="H12:H20" si="4">SUM(I12:L12)</f>
        <v>120000</v>
      </c>
      <c r="I12" s="21">
        <f>12000*3</f>
        <v>36000</v>
      </c>
      <c r="J12" s="21">
        <f t="shared" ref="J12:L12" si="5">12000*3</f>
        <v>36000</v>
      </c>
      <c r="K12" s="21">
        <f>12000*1</f>
        <v>12000</v>
      </c>
      <c r="L12" s="21">
        <f t="shared" si="5"/>
        <v>36000</v>
      </c>
      <c r="M12" s="44" t="s">
        <v>94</v>
      </c>
    </row>
    <row r="13" spans="2:13" ht="214.5" customHeight="1" x14ac:dyDescent="0.25">
      <c r="B13" s="38" t="s">
        <v>12</v>
      </c>
      <c r="C13" s="43" t="s">
        <v>92</v>
      </c>
      <c r="D13" s="20"/>
      <c r="E13" s="21">
        <v>3000</v>
      </c>
      <c r="F13" s="22">
        <v>12</v>
      </c>
      <c r="G13" s="29">
        <f t="shared" si="2"/>
        <v>36000</v>
      </c>
      <c r="H13" s="30">
        <f t="shared" si="4"/>
        <v>36000</v>
      </c>
      <c r="I13" s="21">
        <f>3000*3</f>
        <v>9000</v>
      </c>
      <c r="J13" s="21">
        <f t="shared" ref="J13:L13" si="6">3000*3</f>
        <v>9000</v>
      </c>
      <c r="K13" s="21">
        <f t="shared" si="6"/>
        <v>9000</v>
      </c>
      <c r="L13" s="21">
        <f t="shared" si="6"/>
        <v>9000</v>
      </c>
      <c r="M13" s="44" t="s">
        <v>97</v>
      </c>
    </row>
    <row r="14" spans="2:13" ht="45" x14ac:dyDescent="0.25">
      <c r="B14" s="38" t="s">
        <v>13</v>
      </c>
      <c r="C14" s="43" t="s">
        <v>96</v>
      </c>
      <c r="D14" s="20"/>
      <c r="E14" s="21">
        <v>6000</v>
      </c>
      <c r="F14" s="22">
        <v>10</v>
      </c>
      <c r="G14" s="29">
        <f t="shared" si="2"/>
        <v>60000</v>
      </c>
      <c r="H14" s="30">
        <f>SUM(I14:L14)</f>
        <v>60000</v>
      </c>
      <c r="I14" s="21">
        <f>6000*3</f>
        <v>18000</v>
      </c>
      <c r="J14" s="21">
        <f t="shared" ref="J14:L14" si="7">6000*3</f>
        <v>18000</v>
      </c>
      <c r="K14" s="21">
        <f>6000*1</f>
        <v>6000</v>
      </c>
      <c r="L14" s="21">
        <f t="shared" si="7"/>
        <v>18000</v>
      </c>
      <c r="M14" s="44" t="s">
        <v>98</v>
      </c>
    </row>
    <row r="15" spans="2:13" x14ac:dyDescent="0.25">
      <c r="B15" s="38" t="s">
        <v>14</v>
      </c>
      <c r="C15" s="36"/>
      <c r="D15" s="20"/>
      <c r="E15" s="21"/>
      <c r="F15" s="22"/>
      <c r="G15" s="29">
        <f t="shared" si="2"/>
        <v>0</v>
      </c>
      <c r="H15" s="30">
        <f>SUM(I15:L15)</f>
        <v>0</v>
      </c>
      <c r="I15" s="21"/>
      <c r="J15" s="21"/>
      <c r="K15" s="21"/>
      <c r="L15" s="20"/>
      <c r="M15" s="32"/>
    </row>
    <row r="16" spans="2:13" x14ac:dyDescent="0.25">
      <c r="B16" s="38" t="s">
        <v>15</v>
      </c>
      <c r="C16" s="36"/>
      <c r="D16" s="20"/>
      <c r="E16" s="21"/>
      <c r="F16" s="22"/>
      <c r="G16" s="29">
        <f t="shared" si="2"/>
        <v>0</v>
      </c>
      <c r="H16" s="30">
        <f t="shared" si="4"/>
        <v>0</v>
      </c>
      <c r="I16" s="21"/>
      <c r="J16" s="21"/>
      <c r="K16" s="21"/>
      <c r="L16" s="20"/>
      <c r="M16" s="32"/>
    </row>
    <row r="17" spans="2:13" x14ac:dyDescent="0.25">
      <c r="B17" s="38" t="s">
        <v>16</v>
      </c>
      <c r="C17" s="36"/>
      <c r="D17" s="20"/>
      <c r="E17" s="21"/>
      <c r="F17" s="22"/>
      <c r="G17" s="29">
        <f t="shared" ref="G17:G19" si="8">E17*F17</f>
        <v>0</v>
      </c>
      <c r="H17" s="30">
        <f t="shared" ref="H17:H19" si="9">SUM(I17:L17)</f>
        <v>0</v>
      </c>
      <c r="I17" s="21"/>
      <c r="J17" s="21"/>
      <c r="K17" s="21"/>
      <c r="L17" s="20"/>
      <c r="M17" s="32"/>
    </row>
    <row r="18" spans="2:13" x14ac:dyDescent="0.25">
      <c r="B18" s="38" t="s">
        <v>69</v>
      </c>
      <c r="C18" s="36"/>
      <c r="D18" s="20"/>
      <c r="E18" s="21"/>
      <c r="F18" s="22"/>
      <c r="G18" s="29">
        <f t="shared" si="8"/>
        <v>0</v>
      </c>
      <c r="H18" s="30">
        <f t="shared" si="9"/>
        <v>0</v>
      </c>
      <c r="I18" s="21"/>
      <c r="J18" s="21"/>
      <c r="K18" s="21"/>
      <c r="L18" s="20"/>
      <c r="M18" s="32"/>
    </row>
    <row r="19" spans="2:13" x14ac:dyDescent="0.25">
      <c r="B19" s="38" t="s">
        <v>70</v>
      </c>
      <c r="C19" s="36"/>
      <c r="D19" s="20"/>
      <c r="E19" s="21"/>
      <c r="F19" s="22"/>
      <c r="G19" s="29">
        <f t="shared" si="8"/>
        <v>0</v>
      </c>
      <c r="H19" s="30">
        <f t="shared" si="9"/>
        <v>0</v>
      </c>
      <c r="I19" s="21"/>
      <c r="J19" s="21"/>
      <c r="K19" s="21"/>
      <c r="L19" s="20"/>
      <c r="M19" s="32"/>
    </row>
    <row r="20" spans="2:13" x14ac:dyDescent="0.25">
      <c r="B20" s="38" t="s">
        <v>71</v>
      </c>
      <c r="C20" s="36"/>
      <c r="D20" s="20"/>
      <c r="E20" s="21"/>
      <c r="F20" s="22"/>
      <c r="G20" s="29">
        <f t="shared" si="2"/>
        <v>0</v>
      </c>
      <c r="H20" s="30">
        <f t="shared" si="4"/>
        <v>0</v>
      </c>
      <c r="I20" s="21"/>
      <c r="J20" s="21"/>
      <c r="K20" s="21"/>
      <c r="L20" s="20"/>
      <c r="M20" s="32"/>
    </row>
    <row r="21" spans="2:13" x14ac:dyDescent="0.25">
      <c r="B21" s="38" t="s">
        <v>6</v>
      </c>
      <c r="C21" s="36" t="s">
        <v>9</v>
      </c>
      <c r="D21" s="20"/>
      <c r="E21" s="29"/>
      <c r="F21" s="22"/>
      <c r="G21" s="29">
        <f t="shared" ref="G21" si="10">G10*0.302</f>
        <v>89392</v>
      </c>
      <c r="H21" s="30">
        <f>SUM(I21:L21)</f>
        <v>89392</v>
      </c>
      <c r="I21" s="29">
        <f>I10*0.302</f>
        <v>26274</v>
      </c>
      <c r="J21" s="29">
        <f t="shared" ref="J21:L21" si="11">J10*0.302</f>
        <v>26274</v>
      </c>
      <c r="K21" s="29">
        <f>K10*0.302</f>
        <v>10570</v>
      </c>
      <c r="L21" s="29">
        <f t="shared" si="11"/>
        <v>26274</v>
      </c>
      <c r="M21" s="32"/>
    </row>
    <row r="22" spans="2:13" s="19" customFormat="1" x14ac:dyDescent="0.25">
      <c r="B22" s="39" t="s">
        <v>19</v>
      </c>
      <c r="C22" s="35" t="s">
        <v>20</v>
      </c>
      <c r="D22" s="17"/>
      <c r="E22" s="27"/>
      <c r="F22" s="18"/>
      <c r="G22" s="27">
        <f>SUM(G23,G34)</f>
        <v>203360</v>
      </c>
      <c r="H22" s="28">
        <f>SUM(I22:L22)</f>
        <v>203360</v>
      </c>
      <c r="I22" s="27">
        <f>SUM(I23,I34)</f>
        <v>61008</v>
      </c>
      <c r="J22" s="27">
        <f t="shared" ref="J22:L22" si="12">SUM(J23,J34)</f>
        <v>61008</v>
      </c>
      <c r="K22" s="27">
        <f t="shared" si="12"/>
        <v>20336</v>
      </c>
      <c r="L22" s="27">
        <f t="shared" si="12"/>
        <v>61008</v>
      </c>
      <c r="M22" s="33"/>
    </row>
    <row r="23" spans="2:13" x14ac:dyDescent="0.25">
      <c r="B23" s="38" t="s">
        <v>23</v>
      </c>
      <c r="C23" s="36" t="s">
        <v>21</v>
      </c>
      <c r="D23" s="20"/>
      <c r="E23" s="29">
        <f>SUM(E24:E33)</f>
        <v>16000</v>
      </c>
      <c r="F23" s="22"/>
      <c r="G23" s="29">
        <f>SUM(G24:G33)</f>
        <v>160000</v>
      </c>
      <c r="H23" s="30">
        <f>SUM(I23:L23)</f>
        <v>160000</v>
      </c>
      <c r="I23" s="29">
        <f>SUM(I24:I33)</f>
        <v>48000</v>
      </c>
      <c r="J23" s="29">
        <f t="shared" ref="J23:L23" si="13">SUM(J24:J33)</f>
        <v>48000</v>
      </c>
      <c r="K23" s="29">
        <f t="shared" si="13"/>
        <v>16000</v>
      </c>
      <c r="L23" s="29">
        <f t="shared" si="13"/>
        <v>48000</v>
      </c>
      <c r="M23" s="32"/>
    </row>
    <row r="24" spans="2:13" ht="60" x14ac:dyDescent="0.25">
      <c r="B24" s="38" t="s">
        <v>24</v>
      </c>
      <c r="C24" s="43" t="s">
        <v>101</v>
      </c>
      <c r="D24" s="20"/>
      <c r="E24" s="21">
        <v>10000</v>
      </c>
      <c r="F24" s="22">
        <v>10</v>
      </c>
      <c r="G24" s="29">
        <f t="shared" ref="G24:G55" si="14">E24*F24</f>
        <v>100000</v>
      </c>
      <c r="H24" s="30">
        <f t="shared" ref="H24:H26" si="15">SUM(I24:L24)</f>
        <v>100000</v>
      </c>
      <c r="I24" s="21">
        <f>10000*3</f>
        <v>30000</v>
      </c>
      <c r="J24" s="21">
        <f t="shared" ref="J24:L24" si="16">10000*3</f>
        <v>30000</v>
      </c>
      <c r="K24" s="21">
        <f>10000*1</f>
        <v>10000</v>
      </c>
      <c r="L24" s="21">
        <f t="shared" si="16"/>
        <v>30000</v>
      </c>
      <c r="M24" s="32" t="s">
        <v>102</v>
      </c>
    </row>
    <row r="25" spans="2:13" x14ac:dyDescent="0.25">
      <c r="B25" s="38" t="s">
        <v>25</v>
      </c>
      <c r="C25" s="37" t="s">
        <v>99</v>
      </c>
      <c r="D25" s="20"/>
      <c r="E25" s="21">
        <v>6000</v>
      </c>
      <c r="F25" s="22">
        <v>10</v>
      </c>
      <c r="G25" s="29">
        <f t="shared" si="14"/>
        <v>60000</v>
      </c>
      <c r="H25" s="30">
        <f t="shared" si="15"/>
        <v>60000</v>
      </c>
      <c r="I25" s="21">
        <f>6000*3</f>
        <v>18000</v>
      </c>
      <c r="J25" s="21">
        <f t="shared" ref="J25:L25" si="17">6000*3</f>
        <v>18000</v>
      </c>
      <c r="K25" s="21">
        <f>6000*1</f>
        <v>6000</v>
      </c>
      <c r="L25" s="21">
        <f t="shared" si="17"/>
        <v>18000</v>
      </c>
      <c r="M25" s="32" t="s">
        <v>100</v>
      </c>
    </row>
    <row r="26" spans="2:13" x14ac:dyDescent="0.25">
      <c r="B26" s="38" t="s">
        <v>26</v>
      </c>
      <c r="C26" s="37"/>
      <c r="D26" s="20"/>
      <c r="E26" s="21"/>
      <c r="F26" s="22"/>
      <c r="G26" s="29">
        <f t="shared" si="14"/>
        <v>0</v>
      </c>
      <c r="H26" s="30">
        <f t="shared" si="15"/>
        <v>0</v>
      </c>
      <c r="I26" s="21"/>
      <c r="J26" s="21"/>
      <c r="K26" s="21"/>
      <c r="L26" s="21"/>
      <c r="M26" s="32"/>
    </row>
    <row r="27" spans="2:13" x14ac:dyDescent="0.25">
      <c r="B27" s="38" t="s">
        <v>27</v>
      </c>
      <c r="C27" s="37"/>
      <c r="D27" s="20"/>
      <c r="E27" s="21"/>
      <c r="F27" s="22"/>
      <c r="G27" s="29">
        <f t="shared" si="14"/>
        <v>0</v>
      </c>
      <c r="H27" s="30">
        <f>SUM(I27:L27)</f>
        <v>0</v>
      </c>
      <c r="I27" s="21"/>
      <c r="J27" s="21"/>
      <c r="K27" s="21"/>
      <c r="L27" s="21"/>
      <c r="M27" s="32"/>
    </row>
    <row r="28" spans="2:13" x14ac:dyDescent="0.25">
      <c r="B28" s="38" t="s">
        <v>28</v>
      </c>
      <c r="C28" s="37"/>
      <c r="D28" s="20"/>
      <c r="E28" s="21"/>
      <c r="F28" s="22"/>
      <c r="G28" s="29">
        <f t="shared" si="14"/>
        <v>0</v>
      </c>
      <c r="H28" s="30">
        <f>SUM(I28:L28)</f>
        <v>0</v>
      </c>
      <c r="I28" s="21"/>
      <c r="J28" s="21"/>
      <c r="K28" s="21"/>
      <c r="L28" s="21"/>
      <c r="M28" s="32"/>
    </row>
    <row r="29" spans="2:13" x14ac:dyDescent="0.25">
      <c r="B29" s="38" t="s">
        <v>29</v>
      </c>
      <c r="C29" s="37"/>
      <c r="D29" s="20"/>
      <c r="E29" s="21"/>
      <c r="F29" s="22"/>
      <c r="G29" s="29">
        <f t="shared" si="14"/>
        <v>0</v>
      </c>
      <c r="H29" s="30">
        <f t="shared" ref="H29:H33" si="18">SUM(I29:L29)</f>
        <v>0</v>
      </c>
      <c r="I29" s="21"/>
      <c r="J29" s="21"/>
      <c r="K29" s="21"/>
      <c r="L29" s="21"/>
      <c r="M29" s="32"/>
    </row>
    <row r="30" spans="2:13" x14ac:dyDescent="0.25">
      <c r="B30" s="38" t="s">
        <v>30</v>
      </c>
      <c r="C30" s="37"/>
      <c r="D30" s="20"/>
      <c r="E30" s="21"/>
      <c r="F30" s="22"/>
      <c r="G30" s="29">
        <f t="shared" ref="G30:G32" si="19">E30*F30</f>
        <v>0</v>
      </c>
      <c r="H30" s="30">
        <f t="shared" ref="H30:H32" si="20">SUM(I30:L30)</f>
        <v>0</v>
      </c>
      <c r="I30" s="21"/>
      <c r="J30" s="21"/>
      <c r="K30" s="21"/>
      <c r="L30" s="21"/>
      <c r="M30" s="32"/>
    </row>
    <row r="31" spans="2:13" x14ac:dyDescent="0.25">
      <c r="B31" s="38" t="s">
        <v>72</v>
      </c>
      <c r="C31" s="37"/>
      <c r="D31" s="20"/>
      <c r="E31" s="21"/>
      <c r="F31" s="22"/>
      <c r="G31" s="29">
        <f t="shared" si="19"/>
        <v>0</v>
      </c>
      <c r="H31" s="30">
        <f t="shared" si="20"/>
        <v>0</v>
      </c>
      <c r="I31" s="21"/>
      <c r="J31" s="21"/>
      <c r="K31" s="21"/>
      <c r="L31" s="21"/>
      <c r="M31" s="32"/>
    </row>
    <row r="32" spans="2:13" x14ac:dyDescent="0.25">
      <c r="B32" s="38" t="s">
        <v>73</v>
      </c>
      <c r="C32" s="37"/>
      <c r="D32" s="20"/>
      <c r="E32" s="21"/>
      <c r="F32" s="22"/>
      <c r="G32" s="29">
        <f t="shared" si="19"/>
        <v>0</v>
      </c>
      <c r="H32" s="30">
        <f t="shared" si="20"/>
        <v>0</v>
      </c>
      <c r="I32" s="21"/>
      <c r="J32" s="21"/>
      <c r="K32" s="21"/>
      <c r="L32" s="21"/>
      <c r="M32" s="32"/>
    </row>
    <row r="33" spans="2:13" x14ac:dyDescent="0.25">
      <c r="B33" s="38" t="s">
        <v>74</v>
      </c>
      <c r="C33" s="37"/>
      <c r="D33" s="20"/>
      <c r="E33" s="21"/>
      <c r="F33" s="22"/>
      <c r="G33" s="29">
        <f t="shared" si="14"/>
        <v>0</v>
      </c>
      <c r="H33" s="30">
        <f t="shared" si="18"/>
        <v>0</v>
      </c>
      <c r="I33" s="21"/>
      <c r="J33" s="21"/>
      <c r="K33" s="21"/>
      <c r="L33" s="21"/>
      <c r="M33" s="32"/>
    </row>
    <row r="34" spans="2:13" x14ac:dyDescent="0.25">
      <c r="B34" s="38" t="s">
        <v>31</v>
      </c>
      <c r="C34" s="36" t="s">
        <v>22</v>
      </c>
      <c r="D34" s="20"/>
      <c r="E34" s="29">
        <f>E23*0.271</f>
        <v>4336</v>
      </c>
      <c r="F34" s="22">
        <v>10</v>
      </c>
      <c r="G34" s="29">
        <f t="shared" si="14"/>
        <v>43360</v>
      </c>
      <c r="H34" s="30">
        <f>SUM(I34:L34)</f>
        <v>43360</v>
      </c>
      <c r="I34" s="29">
        <f>I23*0.271</f>
        <v>13008</v>
      </c>
      <c r="J34" s="29">
        <f t="shared" ref="J34:L34" si="21">J23*0.271</f>
        <v>13008</v>
      </c>
      <c r="K34" s="29">
        <f t="shared" si="21"/>
        <v>4336</v>
      </c>
      <c r="L34" s="29">
        <f t="shared" si="21"/>
        <v>13008</v>
      </c>
      <c r="M34" s="32"/>
    </row>
    <row r="35" spans="2:13" s="19" customFormat="1" x14ac:dyDescent="0.25">
      <c r="B35" s="39" t="s">
        <v>32</v>
      </c>
      <c r="C35" s="35" t="s">
        <v>33</v>
      </c>
      <c r="D35" s="17"/>
      <c r="E35" s="27"/>
      <c r="F35" s="18"/>
      <c r="G35" s="27">
        <f>SUM(G36,G42:G55)</f>
        <v>130800</v>
      </c>
      <c r="H35" s="27">
        <f>SUM(H36,H42:H55)</f>
        <v>130800</v>
      </c>
      <c r="I35" s="27">
        <f t="shared" ref="I35:L35" si="22">SUM(I36,I42:I55)</f>
        <v>83450</v>
      </c>
      <c r="J35" s="27">
        <f t="shared" si="22"/>
        <v>11450</v>
      </c>
      <c r="K35" s="27">
        <f t="shared" si="22"/>
        <v>9450</v>
      </c>
      <c r="L35" s="27">
        <f t="shared" si="22"/>
        <v>26450</v>
      </c>
      <c r="M35" s="33"/>
    </row>
    <row r="36" spans="2:13" s="2" customFormat="1" x14ac:dyDescent="0.25">
      <c r="B36" s="40" t="s">
        <v>38</v>
      </c>
      <c r="C36" s="34" t="s">
        <v>39</v>
      </c>
      <c r="D36" s="23"/>
      <c r="E36" s="29">
        <f>SUM(E37:E41)</f>
        <v>36090</v>
      </c>
      <c r="F36" s="24"/>
      <c r="G36" s="31">
        <f>SUM(G37:G41)</f>
        <v>107000</v>
      </c>
      <c r="H36" s="31">
        <f t="shared" ref="H36:L36" si="23">SUM(H37:H41)</f>
        <v>107000</v>
      </c>
      <c r="I36" s="31">
        <f t="shared" si="23"/>
        <v>79750</v>
      </c>
      <c r="J36" s="31">
        <f t="shared" si="23"/>
        <v>9750</v>
      </c>
      <c r="K36" s="31">
        <f t="shared" si="23"/>
        <v>7750</v>
      </c>
      <c r="L36" s="31">
        <f t="shared" si="23"/>
        <v>9750</v>
      </c>
      <c r="M36" s="34"/>
    </row>
    <row r="37" spans="2:13" ht="36.75" customHeight="1" x14ac:dyDescent="0.25">
      <c r="B37" s="38" t="s">
        <v>55</v>
      </c>
      <c r="C37" s="43" t="s">
        <v>34</v>
      </c>
      <c r="D37" s="20"/>
      <c r="E37" s="21">
        <f>1000</f>
        <v>1000</v>
      </c>
      <c r="F37" s="22">
        <v>10</v>
      </c>
      <c r="G37" s="29">
        <f>E37*F37</f>
        <v>10000</v>
      </c>
      <c r="H37" s="30">
        <f t="shared" ref="H37:H55" si="24">SUM(I37:L37)</f>
        <v>10000</v>
      </c>
      <c r="I37" s="21">
        <f>1000*3</f>
        <v>3000</v>
      </c>
      <c r="J37" s="21">
        <f t="shared" ref="J37:L37" si="25">1000*3</f>
        <v>3000</v>
      </c>
      <c r="K37" s="21">
        <f>1000*1</f>
        <v>1000</v>
      </c>
      <c r="L37" s="21">
        <f t="shared" si="25"/>
        <v>3000</v>
      </c>
      <c r="M37" s="44" t="s">
        <v>106</v>
      </c>
    </row>
    <row r="38" spans="2:13" ht="46.5" customHeight="1" x14ac:dyDescent="0.25">
      <c r="B38" s="38" t="s">
        <v>56</v>
      </c>
      <c r="C38" s="43" t="s">
        <v>43</v>
      </c>
      <c r="D38" s="20"/>
      <c r="E38" s="21">
        <v>35000</v>
      </c>
      <c r="F38" s="22">
        <v>2</v>
      </c>
      <c r="G38" s="29">
        <f>E38*F38</f>
        <v>70000</v>
      </c>
      <c r="H38" s="30">
        <f t="shared" si="24"/>
        <v>70000</v>
      </c>
      <c r="I38" s="21">
        <f>2*35000</f>
        <v>70000</v>
      </c>
      <c r="J38" s="21"/>
      <c r="K38" s="21"/>
      <c r="L38" s="21"/>
      <c r="M38" s="44" t="s">
        <v>103</v>
      </c>
    </row>
    <row r="39" spans="2:13" ht="30" x14ac:dyDescent="0.25">
      <c r="B39" s="38" t="s">
        <v>57</v>
      </c>
      <c r="C39" s="43" t="s">
        <v>37</v>
      </c>
      <c r="D39" s="20"/>
      <c r="E39" s="21">
        <v>50</v>
      </c>
      <c r="F39" s="22">
        <v>500</v>
      </c>
      <c r="G39" s="29">
        <f t="shared" si="14"/>
        <v>25000</v>
      </c>
      <c r="H39" s="30">
        <f t="shared" si="24"/>
        <v>25000</v>
      </c>
      <c r="I39" s="21">
        <f>6250</f>
        <v>6250</v>
      </c>
      <c r="J39" s="21">
        <v>6250</v>
      </c>
      <c r="K39" s="21">
        <v>6250</v>
      </c>
      <c r="L39" s="21">
        <v>6250</v>
      </c>
      <c r="M39" s="32" t="s">
        <v>107</v>
      </c>
    </row>
    <row r="40" spans="2:13" x14ac:dyDescent="0.25">
      <c r="B40" s="38" t="s">
        <v>58</v>
      </c>
      <c r="C40" s="37" t="s">
        <v>42</v>
      </c>
      <c r="D40" s="20"/>
      <c r="E40" s="21"/>
      <c r="F40" s="22"/>
      <c r="G40" s="29">
        <f t="shared" si="14"/>
        <v>0</v>
      </c>
      <c r="H40" s="30">
        <f t="shared" si="24"/>
        <v>0</v>
      </c>
      <c r="I40" s="21"/>
      <c r="J40" s="21"/>
      <c r="K40" s="21"/>
      <c r="L40" s="21"/>
      <c r="M40" s="32"/>
    </row>
    <row r="41" spans="2:13" x14ac:dyDescent="0.25">
      <c r="B41" s="38" t="s">
        <v>59</v>
      </c>
      <c r="C41" s="37" t="s">
        <v>67</v>
      </c>
      <c r="D41" s="20"/>
      <c r="E41" s="21">
        <v>40</v>
      </c>
      <c r="F41" s="22">
        <v>50</v>
      </c>
      <c r="G41" s="29">
        <f t="shared" si="14"/>
        <v>2000</v>
      </c>
      <c r="H41" s="30">
        <f t="shared" si="24"/>
        <v>2000</v>
      </c>
      <c r="I41" s="21">
        <f>500</f>
        <v>500</v>
      </c>
      <c r="J41" s="21">
        <v>500</v>
      </c>
      <c r="K41" s="21">
        <v>500</v>
      </c>
      <c r="L41" s="21">
        <v>500</v>
      </c>
      <c r="M41" s="32" t="s">
        <v>110</v>
      </c>
    </row>
    <row r="42" spans="2:13" s="47" customFormat="1" ht="30" x14ac:dyDescent="0.25">
      <c r="B42" s="38" t="s">
        <v>40</v>
      </c>
      <c r="C42" s="46" t="s">
        <v>52</v>
      </c>
      <c r="D42" s="42"/>
      <c r="E42" s="21">
        <v>2000</v>
      </c>
      <c r="F42" s="22">
        <v>1</v>
      </c>
      <c r="G42" s="29">
        <f t="shared" si="14"/>
        <v>2000</v>
      </c>
      <c r="H42" s="30">
        <f t="shared" si="24"/>
        <v>2000</v>
      </c>
      <c r="I42" s="21">
        <v>2000</v>
      </c>
      <c r="J42" s="21"/>
      <c r="K42" s="21"/>
      <c r="L42" s="21"/>
      <c r="M42" s="46" t="s">
        <v>111</v>
      </c>
    </row>
    <row r="43" spans="2:13" x14ac:dyDescent="0.25">
      <c r="B43" s="38" t="s">
        <v>46</v>
      </c>
      <c r="C43" s="32" t="s">
        <v>35</v>
      </c>
      <c r="D43" s="20"/>
      <c r="E43" s="21">
        <v>200</v>
      </c>
      <c r="F43" s="22">
        <v>4</v>
      </c>
      <c r="G43" s="29">
        <f t="shared" si="14"/>
        <v>800</v>
      </c>
      <c r="H43" s="30">
        <f t="shared" si="24"/>
        <v>800</v>
      </c>
      <c r="I43" s="21">
        <v>200</v>
      </c>
      <c r="J43" s="21">
        <v>200</v>
      </c>
      <c r="K43" s="21">
        <v>200</v>
      </c>
      <c r="L43" s="21">
        <v>200</v>
      </c>
      <c r="M43" s="32"/>
    </row>
    <row r="44" spans="2:13" x14ac:dyDescent="0.25">
      <c r="B44" s="38" t="s">
        <v>47</v>
      </c>
      <c r="C44" s="32" t="s">
        <v>36</v>
      </c>
      <c r="D44" s="20"/>
      <c r="E44" s="21"/>
      <c r="F44" s="22"/>
      <c r="G44" s="29">
        <f t="shared" si="14"/>
        <v>0</v>
      </c>
      <c r="H44" s="30">
        <f t="shared" si="24"/>
        <v>0</v>
      </c>
      <c r="I44" s="21"/>
      <c r="J44" s="21"/>
      <c r="K44" s="21"/>
      <c r="L44" s="21"/>
      <c r="M44" s="32"/>
    </row>
    <row r="45" spans="2:13" ht="45" x14ac:dyDescent="0.25">
      <c r="B45" s="38" t="s">
        <v>48</v>
      </c>
      <c r="C45" s="46" t="s">
        <v>41</v>
      </c>
      <c r="D45" s="20"/>
      <c r="E45" s="21">
        <v>500</v>
      </c>
      <c r="F45" s="22">
        <v>12</v>
      </c>
      <c r="G45" s="29">
        <f t="shared" si="14"/>
        <v>6000</v>
      </c>
      <c r="H45" s="30">
        <f t="shared" si="24"/>
        <v>6000</v>
      </c>
      <c r="I45" s="21">
        <f>3*500</f>
        <v>1500</v>
      </c>
      <c r="J45" s="21">
        <f t="shared" ref="J45:L45" si="26">3*500</f>
        <v>1500</v>
      </c>
      <c r="K45" s="21">
        <f t="shared" si="26"/>
        <v>1500</v>
      </c>
      <c r="L45" s="21">
        <f t="shared" si="26"/>
        <v>1500</v>
      </c>
      <c r="M45" s="32" t="s">
        <v>105</v>
      </c>
    </row>
    <row r="46" spans="2:13" x14ac:dyDescent="0.25">
      <c r="B46" s="38" t="s">
        <v>49</v>
      </c>
      <c r="C46" s="32" t="s">
        <v>54</v>
      </c>
      <c r="D46" s="20"/>
      <c r="E46" s="21"/>
      <c r="F46" s="22"/>
      <c r="G46" s="29">
        <f t="shared" si="14"/>
        <v>0</v>
      </c>
      <c r="H46" s="30">
        <f t="shared" si="24"/>
        <v>0</v>
      </c>
      <c r="I46" s="21"/>
      <c r="J46" s="21"/>
      <c r="K46" s="21"/>
      <c r="L46" s="21"/>
      <c r="M46" s="32"/>
    </row>
    <row r="47" spans="2:13" x14ac:dyDescent="0.25">
      <c r="B47" s="38" t="s">
        <v>50</v>
      </c>
      <c r="C47" s="32" t="s">
        <v>44</v>
      </c>
      <c r="D47" s="20"/>
      <c r="E47" s="21">
        <v>15000</v>
      </c>
      <c r="F47" s="22">
        <v>1</v>
      </c>
      <c r="G47" s="29">
        <f t="shared" si="14"/>
        <v>15000</v>
      </c>
      <c r="H47" s="30">
        <f t="shared" si="24"/>
        <v>15000</v>
      </c>
      <c r="I47" s="21"/>
      <c r="J47" s="21"/>
      <c r="K47" s="21"/>
      <c r="L47" s="21">
        <v>15000</v>
      </c>
      <c r="M47" s="32" t="s">
        <v>108</v>
      </c>
    </row>
    <row r="48" spans="2:13" x14ac:dyDescent="0.25">
      <c r="B48" s="38" t="s">
        <v>51</v>
      </c>
      <c r="C48" s="32" t="s">
        <v>45</v>
      </c>
      <c r="D48" s="20"/>
      <c r="E48" s="21"/>
      <c r="F48" s="22"/>
      <c r="G48" s="29">
        <f t="shared" si="14"/>
        <v>0</v>
      </c>
      <c r="H48" s="30">
        <f t="shared" si="24"/>
        <v>0</v>
      </c>
      <c r="I48" s="21"/>
      <c r="J48" s="21"/>
      <c r="K48" s="21"/>
      <c r="L48" s="21"/>
      <c r="M48" s="32"/>
    </row>
    <row r="49" spans="2:13" x14ac:dyDescent="0.25">
      <c r="B49" s="38" t="s">
        <v>60</v>
      </c>
      <c r="C49" s="32" t="s">
        <v>53</v>
      </c>
      <c r="D49" s="20"/>
      <c r="E49" s="21"/>
      <c r="F49" s="22"/>
      <c r="G49" s="29">
        <f t="shared" si="14"/>
        <v>0</v>
      </c>
      <c r="H49" s="30">
        <f t="shared" si="24"/>
        <v>0</v>
      </c>
      <c r="I49" s="21"/>
      <c r="J49" s="21"/>
      <c r="K49" s="21"/>
      <c r="L49" s="21"/>
      <c r="M49" s="32"/>
    </row>
    <row r="50" spans="2:13" x14ac:dyDescent="0.25">
      <c r="B50" s="38" t="s">
        <v>61</v>
      </c>
      <c r="C50" s="32"/>
      <c r="D50" s="20"/>
      <c r="E50" s="21"/>
      <c r="F50" s="22"/>
      <c r="G50" s="29">
        <f t="shared" si="14"/>
        <v>0</v>
      </c>
      <c r="H50" s="30">
        <f t="shared" si="24"/>
        <v>0</v>
      </c>
      <c r="I50" s="21"/>
      <c r="J50" s="21"/>
      <c r="K50" s="21"/>
      <c r="L50" s="21"/>
      <c r="M50" s="32"/>
    </row>
    <row r="51" spans="2:13" x14ac:dyDescent="0.25">
      <c r="B51" s="38" t="s">
        <v>62</v>
      </c>
      <c r="C51" s="32"/>
      <c r="D51" s="20"/>
      <c r="E51" s="21"/>
      <c r="F51" s="22"/>
      <c r="G51" s="29">
        <f t="shared" si="14"/>
        <v>0</v>
      </c>
      <c r="H51" s="30">
        <f t="shared" si="24"/>
        <v>0</v>
      </c>
      <c r="I51" s="21"/>
      <c r="J51" s="21"/>
      <c r="K51" s="21"/>
      <c r="L51" s="21"/>
      <c r="M51" s="32"/>
    </row>
    <row r="52" spans="2:13" x14ac:dyDescent="0.25">
      <c r="B52" s="38" t="s">
        <v>63</v>
      </c>
      <c r="C52" s="32"/>
      <c r="D52" s="20"/>
      <c r="E52" s="21"/>
      <c r="F52" s="22"/>
      <c r="G52" s="29">
        <f t="shared" si="14"/>
        <v>0</v>
      </c>
      <c r="H52" s="30">
        <f t="shared" si="24"/>
        <v>0</v>
      </c>
      <c r="I52" s="21"/>
      <c r="J52" s="21"/>
      <c r="K52" s="21"/>
      <c r="L52" s="21"/>
      <c r="M52" s="32"/>
    </row>
    <row r="53" spans="2:13" x14ac:dyDescent="0.25">
      <c r="B53" s="38" t="s">
        <v>64</v>
      </c>
      <c r="C53" s="32"/>
      <c r="D53" s="20"/>
      <c r="E53" s="21"/>
      <c r="F53" s="22"/>
      <c r="G53" s="29">
        <f t="shared" si="14"/>
        <v>0</v>
      </c>
      <c r="H53" s="30">
        <f t="shared" si="24"/>
        <v>0</v>
      </c>
      <c r="I53" s="21"/>
      <c r="J53" s="21"/>
      <c r="K53" s="21"/>
      <c r="L53" s="21"/>
      <c r="M53" s="32"/>
    </row>
    <row r="54" spans="2:13" x14ac:dyDescent="0.25">
      <c r="B54" s="38" t="s">
        <v>65</v>
      </c>
      <c r="C54" s="32"/>
      <c r="D54" s="20"/>
      <c r="E54" s="21"/>
      <c r="F54" s="22"/>
      <c r="G54" s="29">
        <f t="shared" si="14"/>
        <v>0</v>
      </c>
      <c r="H54" s="30">
        <f t="shared" si="24"/>
        <v>0</v>
      </c>
      <c r="I54" s="21"/>
      <c r="J54" s="21"/>
      <c r="K54" s="21"/>
      <c r="L54" s="21"/>
      <c r="M54" s="32"/>
    </row>
    <row r="55" spans="2:13" x14ac:dyDescent="0.25">
      <c r="B55" s="38" t="s">
        <v>66</v>
      </c>
      <c r="C55" s="32"/>
      <c r="D55" s="20"/>
      <c r="E55" s="21"/>
      <c r="F55" s="22"/>
      <c r="G55" s="29">
        <f t="shared" si="14"/>
        <v>0</v>
      </c>
      <c r="H55" s="30">
        <f t="shared" si="24"/>
        <v>0</v>
      </c>
      <c r="I55" s="21"/>
      <c r="J55" s="21"/>
      <c r="K55" s="21"/>
      <c r="L55" s="21"/>
      <c r="M55" s="32"/>
    </row>
    <row r="56" spans="2:13" s="19" customFormat="1" x14ac:dyDescent="0.25">
      <c r="B56" s="39" t="s">
        <v>76</v>
      </c>
      <c r="C56" s="35" t="s">
        <v>77</v>
      </c>
      <c r="D56" s="17"/>
      <c r="E56" s="27"/>
      <c r="F56" s="18"/>
      <c r="G56" s="27">
        <f t="shared" ref="G56:H56" si="27">SUM(G9,G22,G35)</f>
        <v>719552</v>
      </c>
      <c r="H56" s="27">
        <f t="shared" si="27"/>
        <v>719552</v>
      </c>
      <c r="I56" s="27">
        <f>SUM(I9,I22,I35)</f>
        <v>257732</v>
      </c>
      <c r="J56" s="27">
        <f>SUM(J9,J22,J35)</f>
        <v>185732</v>
      </c>
      <c r="K56" s="27">
        <f>SUM(K9,K22,K35)</f>
        <v>75356</v>
      </c>
      <c r="L56" s="27">
        <f>SUM(L9,L22,L35)</f>
        <v>200732</v>
      </c>
      <c r="M56" s="33"/>
    </row>
  </sheetData>
  <mergeCells count="1">
    <mergeCell ref="C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Бацукова Марина</dc:creator>
  <cp:lastModifiedBy>Бацукова Марина</cp:lastModifiedBy>
  <cp:lastPrinted>2021-05-13T08:33:00Z</cp:lastPrinted>
  <dcterms:created xsi:type="dcterms:W3CDTF">2021-05-13T08:32:57Z</dcterms:created>
  <dcterms:modified xsi:type="dcterms:W3CDTF">2021-07-16T08:11:04Z</dcterms:modified>
</cp:coreProperties>
</file>